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2870" windowHeight="11025" activeTab="0"/>
  </bookViews>
  <sheets>
    <sheet name="lisa 3 (põhitegevus)" sheetId="1" r:id="rId1"/>
  </sheets>
  <definedNames>
    <definedName name="Prinditiitlid" localSheetId="0">'lisa 3 (põhitegevus)'!$6:$6</definedName>
    <definedName name="_xlnm.Print_Titles" localSheetId="0">'lisa 3 (põhitegevus)'!$6:$6</definedName>
  </definedNames>
  <calcPr fullCalcOnLoad="1"/>
</workbook>
</file>

<file path=xl/sharedStrings.xml><?xml version="1.0" encoding="utf-8"?>
<sst xmlns="http://schemas.openxmlformats.org/spreadsheetml/2006/main" count="157" uniqueCount="101">
  <si>
    <t>TARTU LINNA 2014. a I LISAEELARVE PÕHITEGEVUSE KULUD</t>
  </si>
  <si>
    <t>TEGEVUSALADE  JA MAJANDUSLIKU SISU JÄRGI</t>
  </si>
  <si>
    <t>eurodes</t>
  </si>
  <si>
    <t>tegevus-
ala 
kood</t>
  </si>
  <si>
    <t>tegevusala nimetus</t>
  </si>
  <si>
    <t>lisa-
eelarve
kokku</t>
  </si>
  <si>
    <t>sealhulgas</t>
  </si>
  <si>
    <t>avatud 
KOFS §26
alusel</t>
  </si>
  <si>
    <t>avatakse täiendavalt</t>
  </si>
  <si>
    <t>kokku</t>
  </si>
  <si>
    <t>finant-
seerimis-
eelarve</t>
  </si>
  <si>
    <t>majandamis-
eelarve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</si>
  <si>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</si>
  <si>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</si>
  <si>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</si>
  <si>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</si>
  <si>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</si>
  <si>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>01111</t>
  </si>
  <si>
    <t>Volikogu</t>
  </si>
  <si>
    <t xml:space="preserve">     muud tegevuskulud</t>
  </si>
  <si>
    <t>01112</t>
  </si>
  <si>
    <t>Linnavalitsus, sh:</t>
  </si>
  <si>
    <t>04</t>
  </si>
  <si>
    <t>Majandus, sh:</t>
  </si>
  <si>
    <t>04210</t>
  </si>
  <si>
    <t>Maakorraldus, sh:</t>
  </si>
  <si>
    <t>04510</t>
  </si>
  <si>
    <t>Linna teed ja tänavad, sh:</t>
  </si>
  <si>
    <t>04740</t>
  </si>
  <si>
    <t>Üldmajanduslikud arendusprojektid, sh:</t>
  </si>
  <si>
    <t xml:space="preserve">     antavad toetused</t>
  </si>
  <si>
    <t>05</t>
  </si>
  <si>
    <t>Keskkonnakaitse, sh:</t>
  </si>
  <si>
    <t>05100</t>
  </si>
  <si>
    <t>Jäätmekäitlus, sh:</t>
  </si>
  <si>
    <t>05400</t>
  </si>
  <si>
    <t>Haljastus, sh:</t>
  </si>
  <si>
    <t>06</t>
  </si>
  <si>
    <t>Elamu- ja kommunaakmajandus, sh:</t>
  </si>
  <si>
    <t>06605</t>
  </si>
  <si>
    <t>Muu elamu- ja kommunaalmajandus, sh:</t>
  </si>
  <si>
    <t>07</t>
  </si>
  <si>
    <t>Tervishoid, sh:</t>
  </si>
  <si>
    <t>07400</t>
  </si>
  <si>
    <t>Avalikud tervishoiuteenused, sh:</t>
  </si>
  <si>
    <t>08</t>
  </si>
  <si>
    <t>Vaba aeg ja kultuur, sh:</t>
  </si>
  <si>
    <t>08105</t>
  </si>
  <si>
    <t>Laste huvikoolid, sh:</t>
  </si>
  <si>
    <t>08106</t>
  </si>
  <si>
    <t>Laste huvialamajad ja keskused, sh:</t>
  </si>
  <si>
    <t>08109</t>
  </si>
  <si>
    <t>Noorsoo- ja spordiprojektid, sh:</t>
  </si>
  <si>
    <t>08201</t>
  </si>
  <si>
    <t>Raamatukogud, sh:</t>
  </si>
  <si>
    <t>08202</t>
  </si>
  <si>
    <t>Rahva- ja kultuurimajad, sh:</t>
  </si>
  <si>
    <t>08203</t>
  </si>
  <si>
    <t>Muuseumid, sh:</t>
  </si>
  <si>
    <t>08207</t>
  </si>
  <si>
    <t>Muinsuskaitse, sh:</t>
  </si>
  <si>
    <t>08208</t>
  </si>
  <si>
    <t>Kultuuriüritused</t>
  </si>
  <si>
    <t>08234</t>
  </si>
  <si>
    <t>Teatrid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</si>
  <si>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</si>
  <si>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</si>
  <si>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</si>
  <si>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</si>
  <si>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</si>
  <si>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</si>
  <si>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</si>
  <si>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</si>
  <si>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</si>
  <si>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</si>
  <si>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</si>
  <si>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</si>
  <si>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09221</t>
  </si>
  <si>
    <t>Täiskasvanute gümnaasiumide kaudsed kulud, sh:</t>
  </si>
  <si>
    <t>09222</t>
  </si>
  <si>
    <t>Kutseõppe kaudsed kulud, sh:</t>
  </si>
  <si>
    <t>09223</t>
  </si>
  <si>
    <t>Põhihariduse baasil kutseõppe otsekulud, sh:</t>
  </si>
  <si>
    <t>09300</t>
  </si>
  <si>
    <t>Keskhariduse baasil kutseõppe otsekulud, sh:</t>
  </si>
  <si>
    <t>09500</t>
  </si>
  <si>
    <t>Taseme alusel mittemääratletav haridus</t>
  </si>
  <si>
    <t>09601</t>
  </si>
  <si>
    <t>Koolitoit, sh:</t>
  </si>
  <si>
    <t>09602</t>
  </si>
  <si>
    <t>Öömaja, sh:</t>
  </si>
  <si>
    <t>09609</t>
  </si>
  <si>
    <t>Hariduse abiteenused, sh</t>
  </si>
  <si>
    <t>Sotsiaalne kaitse</t>
  </si>
  <si>
    <t>Muu puuetega inimeste sotsiaalne kaitse</t>
  </si>
  <si>
    <t>Eakate sotsiaalhoolekande asutused, sh:</t>
  </si>
  <si>
    <t>Laste ja noorte sotsiaalhoolekande asutused, sh:</t>
  </si>
  <si>
    <t>Muu perede ja laste sotsiaalne kaitse, sh:</t>
  </si>
  <si>
    <t>Riskirühmade sotsiaalhoolekande asutused, sh:</t>
  </si>
  <si>
    <t>Toimetulekutoetus, sh:</t>
  </si>
  <si>
    <t>Muu sotsiaalsete riskirühmade kaitse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</si>
</sst>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_Leh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Zeros="0" tabSelected="1" zoomScalePageLayoutView="0" workbookViewId="0" topLeftCell="A1">
      <selection activeCell="D92" sqref="D92"/>
    </sheetView>
  </sheetViews>
  <sheetFormatPr defaultColWidth="9.140625" defaultRowHeight="12.75"/>
  <cols>
    <col min="1" max="1" width="8.140625" style="4" bestFit="1" customWidth="1"/>
    <col min="2" max="2" width="36.00390625" style="3" customWidth="1"/>
    <col min="3" max="3" width="10.8515625" style="15" bestFit="1" customWidth="1"/>
    <col min="4" max="4" width="14.00390625" style="3" customWidth="1"/>
    <col min="5" max="5" width="10.140625" style="3" bestFit="1" customWidth="1"/>
    <col min="6" max="6" width="10.00390625" style="3" bestFit="1" customWidth="1"/>
    <col min="7" max="16384" width="9.140625" style="3" customWidth="1"/>
  </cols>
  <sheetData>
    <row r="1" spans="1:7" ht="15" customHeight="1">
      <c r="A1" s="16" t="s">
        <v>0</v>
      </c>
      <c r="B1" s="17"/>
      <c r="C1" s="17"/>
      <c r="D1" s="17"/>
      <c r="E1" s="17"/>
      <c r="F1" s="17"/>
      <c r="G1" s="17"/>
    </row>
    <row r="2" spans="1:8" ht="15">
      <c r="A2" s="16" t="s">
        <v>1</v>
      </c>
      <c r="B2" s="17"/>
      <c r="C2" s="17"/>
      <c r="D2" s="17"/>
      <c r="E2" s="17"/>
      <c r="F2" s="17"/>
      <c r="G2" s="17"/>
      <c r="H2" s="2"/>
    </row>
    <row r="3" spans="2:6" ht="15">
      <c r="B3" s="1"/>
      <c r="C3" s="1"/>
      <c r="F3" s="3" t="s">
        <v>2</v>
      </c>
    </row>
    <row r="4" spans="1:7" ht="15">
      <c r="A4" s="18" t="s">
        <v>3</v>
      </c>
      <c r="B4" s="20" t="s">
        <v>4</v>
      </c>
      <c r="C4" s="22" t="s">
        <v>5</v>
      </c>
      <c r="D4" s="24" t="s">
        <v>6</v>
      </c>
      <c r="E4" s="24"/>
      <c r="F4" s="24"/>
      <c r="G4" s="24"/>
    </row>
    <row r="5" spans="1:7" ht="15" customHeight="1">
      <c r="A5" s="19"/>
      <c r="B5" s="21"/>
      <c r="C5" s="23"/>
      <c r="D5" s="25" t="s">
        <v>7</v>
      </c>
      <c r="E5" s="24" t="s">
        <v>8</v>
      </c>
      <c r="F5" s="24"/>
      <c r="G5" s="24"/>
    </row>
    <row r="6" spans="1:7" ht="45">
      <c r="A6" s="19"/>
      <c r="B6" s="21"/>
      <c r="C6" s="23"/>
      <c r="D6" s="21"/>
      <c r="E6" s="5" t="s">
        <v>9</v>
      </c>
      <c r="F6" s="5" t="s">
        <v>10</v>
      </c>
      <c r="G6" s="5" t="s">
        <v>11</v>
      </c>
    </row>
    <row r="7" spans="1:7" ht="15">
      <c r="A7" s="6"/>
      <c r="B7" s="7" t="s">
        <v>12</v>
      </c>
      <c r="C7" s="8">
        <f>SUM(D7:E7)</f>
        <v>1689188</v>
      </c>
      <c r="D7" s="8">
        <f>SUM(D8:D9)</f>
        <v>153162</v>
      </c>
      <c r="E7" s="8">
        <f>SUM(E8:E9)</f>
        <v>1536026</v>
      </c>
      <c r="F7" s="8">
        <f>SUM(F8:F9)</f>
        <v>951961</v>
      </c>
      <c r="G7" s="8">
        <f>SUM(G8:G9)</f>
        <v>584065</v>
      </c>
    </row>
    <row r="8" spans="1:7" ht="15">
      <c r="A8" s="6"/>
      <c r="B8" s="7" t="s">
        <v>13</v>
      </c>
      <c r="C8" s="8">
        <f>SUMIF($B$11:$B$118,$B8,C$11:C$118)</f>
        <v>713572</v>
      </c>
      <c r="D8" s="8">
        <f>SUMIF($B$11:$B$118,$B8,D$11:D$118)</f>
        <v>494851</v>
      </c>
      <c r="E8" s="8">
        <f>SUMIF($B$11:$B$118,$B8,E$11:E$118)</f>
        <v>218721</v>
      </c>
      <c r="F8" s="8">
        <f>SUMIF($B$11:$B$118,$B8,F$11:F$118)</f>
        <v>218721</v>
      </c>
      <c r="G8" s="8">
        <f>SUMIF($B$11:$B$118,$B8,G$11:G$118)</f>
        <v>0</v>
      </c>
    </row>
    <row r="9" spans="1:7" ht="15">
      <c r="A9" s="6"/>
      <c r="B9" s="7" t="s">
        <v>14</v>
      </c>
      <c r="C9" s="8">
        <f>SUMIF($B$11:$B$118,$B$9,C$11:C$118)</f>
        <v>975616</v>
      </c>
      <c r="D9" s="8">
        <f>SUMIF($B$11:$B$118,$B$9,D$11:D$118)</f>
        <v>-341689</v>
      </c>
      <c r="E9" s="8">
        <f>SUMIF($B$11:$B$118,$B$9,E$11:E$118)</f>
        <v>1317305</v>
      </c>
      <c r="F9" s="8">
        <f>SUMIF($B$11:$B$118,$B$9,F$11:F$118)</f>
        <v>733240</v>
      </c>
      <c r="G9" s="8">
        <f>SUMIF($B$11:$B$118,$B$9,G$11:G$118)</f>
        <v>584065</v>
      </c>
    </row>
    <row r="10" spans="1:7" ht="15">
      <c r="A10" s="9" t="s">
        <v>15</v>
      </c>
      <c r="B10" s="7" t="s">
        <v>16</v>
      </c>
      <c r="C10" s="8">
        <f aca="true" t="shared" si="0" ref="C10:C31">SUM(D10:E10)</f>
        <v>44320</v>
      </c>
      <c r="D10" s="8">
        <f>SUM(D11)</f>
        <v>-2576</v>
      </c>
      <c r="E10" s="8">
        <f>SUM(E11)</f>
        <v>46896</v>
      </c>
      <c r="F10" s="8">
        <f>SUM(F11)</f>
        <v>46872</v>
      </c>
      <c r="G10" s="8">
        <f>SUM(G11)</f>
        <v>24</v>
      </c>
    </row>
    <row r="11" spans="1:7" ht="15">
      <c r="A11" s="6"/>
      <c r="B11" s="7" t="s">
        <v>14</v>
      </c>
      <c r="C11" s="8">
        <f t="shared" si="0"/>
        <v>44320</v>
      </c>
      <c r="D11" s="8">
        <f>SUM(D15,D13)</f>
        <v>-2576</v>
      </c>
      <c r="E11" s="8">
        <f>SUM(E15,E13)</f>
        <v>46896</v>
      </c>
      <c r="F11" s="8">
        <f>SUM(F15,F13)</f>
        <v>46872</v>
      </c>
      <c r="G11" s="8">
        <f>SUM(G15,G13)</f>
        <v>24</v>
      </c>
    </row>
    <row r="12" spans="1:7" ht="15">
      <c r="A12" s="10" t="s">
        <v>17</v>
      </c>
      <c r="B12" s="11" t="s">
        <v>18</v>
      </c>
      <c r="C12" s="12">
        <f t="shared" si="0"/>
        <v>16310</v>
      </c>
      <c r="D12" s="12">
        <f>SUM(D13)</f>
        <v>0</v>
      </c>
      <c r="E12" s="12">
        <f>SUM(E13)</f>
        <v>16310</v>
      </c>
      <c r="F12" s="12">
        <f>SUM(F13)</f>
        <v>16310</v>
      </c>
      <c r="G12" s="12">
        <f>SUM(G13)</f>
        <v>0</v>
      </c>
    </row>
    <row r="13" spans="1:7" ht="15">
      <c r="A13" s="6"/>
      <c r="B13" s="11" t="s">
        <v>19</v>
      </c>
      <c r="C13" s="12">
        <f t="shared" si="0"/>
        <v>16310</v>
      </c>
      <c r="D13" s="12"/>
      <c r="E13" s="12">
        <f>SUM(F13:G13)</f>
        <v>16310</v>
      </c>
      <c r="F13" s="12">
        <v>16310</v>
      </c>
      <c r="G13" s="12"/>
    </row>
    <row r="14" spans="1:7" ht="15">
      <c r="A14" s="10" t="s">
        <v>20</v>
      </c>
      <c r="B14" s="11" t="s">
        <v>21</v>
      </c>
      <c r="C14" s="12">
        <f t="shared" si="0"/>
        <v>28010</v>
      </c>
      <c r="D14" s="12">
        <f>D15</f>
        <v>-2576</v>
      </c>
      <c r="E14" s="12">
        <f>E15</f>
        <v>30586</v>
      </c>
      <c r="F14" s="12">
        <f>F15</f>
        <v>30562</v>
      </c>
      <c r="G14" s="12">
        <f>G15</f>
        <v>24</v>
      </c>
    </row>
    <row r="15" spans="1:7" ht="15">
      <c r="A15" s="6"/>
      <c r="B15" s="11" t="s">
        <v>19</v>
      </c>
      <c r="C15" s="12">
        <f t="shared" si="0"/>
        <v>28010</v>
      </c>
      <c r="D15" s="12">
        <f>327+500-3403</f>
        <v>-2576</v>
      </c>
      <c r="E15" s="13">
        <f>SUM(F15:G15)</f>
        <v>30586</v>
      </c>
      <c r="F15" s="13">
        <f>30562</f>
        <v>30562</v>
      </c>
      <c r="G15" s="13">
        <f>24</f>
        <v>24</v>
      </c>
    </row>
    <row r="16" spans="1:7" ht="15">
      <c r="A16" s="9" t="s">
        <v>22</v>
      </c>
      <c r="B16" s="7" t="s">
        <v>23</v>
      </c>
      <c r="C16" s="8">
        <f t="shared" si="0"/>
        <v>243034</v>
      </c>
      <c r="D16" s="8">
        <f>SUM(D18:D18)</f>
        <v>31366</v>
      </c>
      <c r="E16" s="8">
        <f>SUM(E17:E18)</f>
        <v>211668</v>
      </c>
      <c r="F16" s="8">
        <f>SUM(F17:F18)</f>
        <v>209000</v>
      </c>
      <c r="G16" s="8">
        <f>SUM(G17:G18)</f>
        <v>2668</v>
      </c>
    </row>
    <row r="17" spans="1:7" ht="15">
      <c r="A17" s="9"/>
      <c r="B17" s="7" t="s">
        <v>13</v>
      </c>
      <c r="C17" s="8">
        <f t="shared" si="0"/>
        <v>8000</v>
      </c>
      <c r="D17" s="8">
        <f>D24</f>
        <v>0</v>
      </c>
      <c r="E17" s="8">
        <f>E24</f>
        <v>8000</v>
      </c>
      <c r="F17" s="8">
        <f>F24</f>
        <v>8000</v>
      </c>
      <c r="G17" s="8">
        <f>G24</f>
        <v>0</v>
      </c>
    </row>
    <row r="18" spans="1:7" ht="15">
      <c r="A18" s="6"/>
      <c r="B18" s="7" t="s">
        <v>14</v>
      </c>
      <c r="C18" s="8">
        <f t="shared" si="0"/>
        <v>235034</v>
      </c>
      <c r="D18" s="8">
        <f>SUMIF($B19:$B$25,$B22,D19:D25)</f>
        <v>31366</v>
      </c>
      <c r="E18" s="8">
        <f>SUMIF($B19:$B$25,$B22,E19:E25)</f>
        <v>203668</v>
      </c>
      <c r="F18" s="8">
        <f>SUMIF($B19:$B$25,$B22,F19:F25)</f>
        <v>201000</v>
      </c>
      <c r="G18" s="8">
        <f>SUMIF($B19:$B$25,$B22,G19:G25)</f>
        <v>2668</v>
      </c>
    </row>
    <row r="19" spans="1:7" ht="15">
      <c r="A19" s="10" t="s">
        <v>24</v>
      </c>
      <c r="B19" s="11" t="s">
        <v>25</v>
      </c>
      <c r="C19" s="12">
        <f t="shared" si="0"/>
        <v>7668</v>
      </c>
      <c r="D19" s="12">
        <f>SUM(D20)</f>
        <v>6563</v>
      </c>
      <c r="E19" s="12">
        <f>SUM(E20)</f>
        <v>1105</v>
      </c>
      <c r="F19" s="12">
        <f>SUM(F20)</f>
        <v>0</v>
      </c>
      <c r="G19" s="12">
        <f>SUM(G20)</f>
        <v>1105</v>
      </c>
    </row>
    <row r="20" spans="1:7" ht="15">
      <c r="A20" s="6"/>
      <c r="B20" s="11" t="s">
        <v>19</v>
      </c>
      <c r="C20" s="12">
        <f t="shared" si="0"/>
        <v>7668</v>
      </c>
      <c r="D20" s="12">
        <v>6563</v>
      </c>
      <c r="E20" s="13">
        <f>SUM(F20:G20)</f>
        <v>1105</v>
      </c>
      <c r="F20" s="13"/>
      <c r="G20" s="13">
        <v>1105</v>
      </c>
    </row>
    <row r="21" spans="1:7" ht="15">
      <c r="A21" s="10" t="s">
        <v>26</v>
      </c>
      <c r="B21" s="11" t="s">
        <v>27</v>
      </c>
      <c r="C21" s="12">
        <f t="shared" si="0"/>
        <v>200000</v>
      </c>
      <c r="D21" s="12">
        <f>SUM(D22:D22)</f>
        <v>0</v>
      </c>
      <c r="E21" s="12">
        <f>SUM(E22:E22)</f>
        <v>200000</v>
      </c>
      <c r="F21" s="12">
        <f>SUM(F22:F22)</f>
        <v>200000</v>
      </c>
      <c r="G21" s="12">
        <f>SUM(G22:G22)</f>
        <v>0</v>
      </c>
    </row>
    <row r="22" spans="1:7" ht="15">
      <c r="A22" s="6"/>
      <c r="B22" s="11" t="s">
        <v>19</v>
      </c>
      <c r="C22" s="12">
        <f t="shared" si="0"/>
        <v>200000</v>
      </c>
      <c r="D22" s="12"/>
      <c r="E22" s="13">
        <f>SUM(F22:G22)</f>
        <v>200000</v>
      </c>
      <c r="F22" s="13">
        <v>200000</v>
      </c>
      <c r="G22" s="13"/>
    </row>
    <row r="23" spans="1:7" ht="15">
      <c r="A23" s="10" t="s">
        <v>28</v>
      </c>
      <c r="B23" s="11" t="s">
        <v>29</v>
      </c>
      <c r="C23" s="12">
        <f t="shared" si="0"/>
        <v>35366</v>
      </c>
      <c r="D23" s="12">
        <f>SUM(D25:D25)</f>
        <v>24803</v>
      </c>
      <c r="E23" s="13">
        <f>SUM(F23:G23)</f>
        <v>10563</v>
      </c>
      <c r="F23" s="12">
        <f>SUM(F24:F25)</f>
        <v>9000</v>
      </c>
      <c r="G23" s="12">
        <f>SUM(G24:G25)</f>
        <v>1563</v>
      </c>
    </row>
    <row r="24" spans="1:7" ht="15">
      <c r="A24" s="10"/>
      <c r="B24" s="11" t="s">
        <v>30</v>
      </c>
      <c r="C24" s="12">
        <f t="shared" si="0"/>
        <v>8000</v>
      </c>
      <c r="D24" s="12"/>
      <c r="E24" s="13">
        <f>SUM(F24:G24)</f>
        <v>8000</v>
      </c>
      <c r="F24" s="12">
        <v>8000</v>
      </c>
      <c r="G24" s="12"/>
    </row>
    <row r="25" spans="1:7" ht="15">
      <c r="A25" s="6"/>
      <c r="B25" s="11" t="s">
        <v>19</v>
      </c>
      <c r="C25" s="12">
        <f t="shared" si="0"/>
        <v>27366</v>
      </c>
      <c r="D25" s="12">
        <v>24803</v>
      </c>
      <c r="E25" s="13">
        <f>SUM(F25:G25)</f>
        <v>2563</v>
      </c>
      <c r="F25" s="13">
        <v>1000</v>
      </c>
      <c r="G25" s="13">
        <v>1563</v>
      </c>
    </row>
    <row r="26" spans="1:7" ht="15">
      <c r="A26" s="9" t="s">
        <v>31</v>
      </c>
      <c r="B26" s="7" t="s">
        <v>32</v>
      </c>
      <c r="C26" s="8">
        <f t="shared" si="0"/>
        <v>-27280</v>
      </c>
      <c r="D26" s="8">
        <f>SUM(D27)</f>
        <v>0</v>
      </c>
      <c r="E26" s="8">
        <f>SUM(E27)</f>
        <v>-27280</v>
      </c>
      <c r="F26" s="8">
        <f>SUM(F27)</f>
        <v>-27280</v>
      </c>
      <c r="G26" s="8">
        <f>SUM(G27)</f>
        <v>0</v>
      </c>
    </row>
    <row r="27" spans="1:7" ht="15">
      <c r="A27" s="14"/>
      <c r="B27" s="7" t="s">
        <v>14</v>
      </c>
      <c r="C27" s="8">
        <f t="shared" si="0"/>
        <v>-27280</v>
      </c>
      <c r="D27" s="8">
        <f>SUM(D29+D31)</f>
        <v>0</v>
      </c>
      <c r="E27" s="8">
        <f>SUM(E29+E31)</f>
        <v>-27280</v>
      </c>
      <c r="F27" s="8">
        <f>SUM(F29+F31)</f>
        <v>-27280</v>
      </c>
      <c r="G27" s="8">
        <f>SUM(G29+G31)</f>
        <v>0</v>
      </c>
    </row>
    <row r="28" spans="1:7" ht="15">
      <c r="A28" s="10" t="s">
        <v>33</v>
      </c>
      <c r="B28" s="11" t="s">
        <v>34</v>
      </c>
      <c r="C28" s="12">
        <f t="shared" si="0"/>
        <v>-30280</v>
      </c>
      <c r="D28" s="12">
        <f>SUM(D29)</f>
        <v>0</v>
      </c>
      <c r="E28" s="12">
        <f>SUM(E29)</f>
        <v>-30280</v>
      </c>
      <c r="F28" s="12">
        <f>SUM(F29)</f>
        <v>-30280</v>
      </c>
      <c r="G28" s="12">
        <f>SUM(G29)</f>
        <v>0</v>
      </c>
    </row>
    <row r="29" spans="1:7" ht="15">
      <c r="A29" s="6"/>
      <c r="B29" s="11" t="s">
        <v>19</v>
      </c>
      <c r="C29" s="12">
        <f t="shared" si="0"/>
        <v>-30280</v>
      </c>
      <c r="D29" s="12"/>
      <c r="E29" s="13">
        <f>SUM(F29:G29)</f>
        <v>-30280</v>
      </c>
      <c r="F29" s="13">
        <f>-8280-22000</f>
        <v>-30280</v>
      </c>
      <c r="G29" s="13"/>
    </row>
    <row r="30" spans="1:7" ht="15">
      <c r="A30" s="10" t="s">
        <v>35</v>
      </c>
      <c r="B30" s="11" t="s">
        <v>36</v>
      </c>
      <c r="C30" s="12">
        <f t="shared" si="0"/>
        <v>3000</v>
      </c>
      <c r="D30" s="12">
        <f>SUM(D31)</f>
        <v>0</v>
      </c>
      <c r="E30" s="12">
        <f>SUM(E31)</f>
        <v>3000</v>
      </c>
      <c r="F30" s="12">
        <f>SUM(F31)</f>
        <v>3000</v>
      </c>
      <c r="G30" s="12">
        <f>SUM(G31)</f>
        <v>0</v>
      </c>
    </row>
    <row r="31" spans="1:7" ht="15">
      <c r="A31" s="6"/>
      <c r="B31" s="11" t="s">
        <v>19</v>
      </c>
      <c r="C31" s="12">
        <f t="shared" si="0"/>
        <v>3000</v>
      </c>
      <c r="D31" s="12"/>
      <c r="E31" s="13">
        <f>SUM(F31:G31)</f>
        <v>3000</v>
      </c>
      <c r="F31" s="13">
        <v>3000</v>
      </c>
      <c r="G31" s="13"/>
    </row>
    <row r="32" spans="1:7" ht="15">
      <c r="A32" s="9" t="s">
        <v>37</v>
      </c>
      <c r="B32" s="7" t="s">
        <v>38</v>
      </c>
      <c r="C32" s="8">
        <f aca="true" t="shared" si="1" ref="C32:C40">SUM(D32:E32)</f>
        <v>1534</v>
      </c>
      <c r="D32" s="8">
        <f>SUM(D33)</f>
        <v>1534</v>
      </c>
      <c r="E32" s="8">
        <f>SUM(E33)</f>
        <v>0</v>
      </c>
      <c r="F32" s="8">
        <f>SUM(F33)</f>
        <v>0</v>
      </c>
      <c r="G32" s="8">
        <f>SUM(G33)</f>
        <v>0</v>
      </c>
    </row>
    <row r="33" spans="1:7" ht="15">
      <c r="A33" s="6"/>
      <c r="B33" s="7" t="s">
        <v>14</v>
      </c>
      <c r="C33" s="8">
        <f t="shared" si="1"/>
        <v>1534</v>
      </c>
      <c r="D33" s="8">
        <f>SUM(,D35)</f>
        <v>1534</v>
      </c>
      <c r="E33" s="8">
        <f>SUM(,E35)</f>
        <v>0</v>
      </c>
      <c r="F33" s="8">
        <f>SUM(,F35)</f>
        <v>0</v>
      </c>
      <c r="G33" s="8">
        <f>SUM(,G35)</f>
        <v>0</v>
      </c>
    </row>
    <row r="34" spans="1:7" ht="15">
      <c r="A34" s="10" t="s">
        <v>39</v>
      </c>
      <c r="B34" s="11" t="s">
        <v>40</v>
      </c>
      <c r="C34" s="12">
        <f t="shared" si="1"/>
        <v>1534</v>
      </c>
      <c r="D34" s="12">
        <f>D35</f>
        <v>1534</v>
      </c>
      <c r="E34" s="12">
        <f>E35</f>
        <v>0</v>
      </c>
      <c r="F34" s="12">
        <f>F35</f>
        <v>0</v>
      </c>
      <c r="G34" s="12">
        <f>G35</f>
        <v>0</v>
      </c>
    </row>
    <row r="35" spans="1:7" ht="15">
      <c r="A35" s="6"/>
      <c r="B35" s="11" t="s">
        <v>19</v>
      </c>
      <c r="C35" s="12">
        <f t="shared" si="1"/>
        <v>1534</v>
      </c>
      <c r="D35" s="12">
        <f>1150+384</f>
        <v>1534</v>
      </c>
      <c r="E35" s="13">
        <f>SUM(F35:G35)</f>
        <v>0</v>
      </c>
      <c r="F35" s="13"/>
      <c r="G35" s="13"/>
    </row>
    <row r="36" spans="1:7" ht="15">
      <c r="A36" s="9" t="s">
        <v>41</v>
      </c>
      <c r="B36" s="7" t="s">
        <v>42</v>
      </c>
      <c r="C36" s="8">
        <f t="shared" si="1"/>
        <v>3750</v>
      </c>
      <c r="D36" s="8">
        <f>SUM(D37)</f>
        <v>3750</v>
      </c>
      <c r="E36" s="8">
        <f>SUM(E37)</f>
        <v>0</v>
      </c>
      <c r="F36" s="8">
        <f>SUM(F37)</f>
        <v>0</v>
      </c>
      <c r="G36" s="8">
        <f>SUM(G37)</f>
        <v>0</v>
      </c>
    </row>
    <row r="37" spans="1:7" ht="15">
      <c r="A37" s="6"/>
      <c r="B37" s="7" t="s">
        <v>14</v>
      </c>
      <c r="C37" s="8">
        <f t="shared" si="1"/>
        <v>3750</v>
      </c>
      <c r="D37" s="8">
        <f>SUM(D39)</f>
        <v>3750</v>
      </c>
      <c r="E37" s="8">
        <f>SUM(E39)</f>
        <v>0</v>
      </c>
      <c r="F37" s="8">
        <f>SUM(F39)</f>
        <v>0</v>
      </c>
      <c r="G37" s="8">
        <f>SUM(G39)</f>
        <v>0</v>
      </c>
    </row>
    <row r="38" spans="1:7" ht="15">
      <c r="A38" s="10" t="s">
        <v>43</v>
      </c>
      <c r="B38" s="11" t="s">
        <v>44</v>
      </c>
      <c r="C38" s="12">
        <f t="shared" si="1"/>
        <v>3750</v>
      </c>
      <c r="D38" s="12">
        <f>SUM(D39)</f>
        <v>3750</v>
      </c>
      <c r="E38" s="12">
        <f>SUM(E39)</f>
        <v>0</v>
      </c>
      <c r="F38" s="12">
        <f>SUM(F39)</f>
        <v>0</v>
      </c>
      <c r="G38" s="12">
        <f>SUM(G39)</f>
        <v>0</v>
      </c>
    </row>
    <row r="39" spans="1:7" ht="15">
      <c r="A39" s="6"/>
      <c r="B39" s="11" t="s">
        <v>19</v>
      </c>
      <c r="C39" s="12">
        <f t="shared" si="1"/>
        <v>3750</v>
      </c>
      <c r="D39" s="12">
        <v>3750</v>
      </c>
      <c r="E39" s="13"/>
      <c r="F39" s="13"/>
      <c r="G39" s="13"/>
    </row>
    <row r="40" spans="1:7" ht="15">
      <c r="A40" s="9" t="s">
        <v>45</v>
      </c>
      <c r="B40" s="7" t="s">
        <v>46</v>
      </c>
      <c r="C40" s="8">
        <f t="shared" si="1"/>
        <v>237630</v>
      </c>
      <c r="D40" s="8">
        <f>SUM(D41:D42)</f>
        <v>25434</v>
      </c>
      <c r="E40" s="8">
        <f>SUM(E41:E42)</f>
        <v>212196</v>
      </c>
      <c r="F40" s="8">
        <f>F43+F45+F48+F50+F52+F54+F56+F58+F62+F60</f>
        <v>158914</v>
      </c>
      <c r="G40" s="8">
        <f>SUM(G41:G42)</f>
        <v>53282</v>
      </c>
    </row>
    <row r="41" spans="1:7" ht="15">
      <c r="A41" s="6"/>
      <c r="B41" s="7" t="s">
        <v>13</v>
      </c>
      <c r="C41" s="8">
        <f aca="true" t="shared" si="2" ref="C41:C63">SUM(D41:E41)</f>
        <v>152844</v>
      </c>
      <c r="D41" s="8">
        <f>SUMIF($B$43:$B$63,$B$46,D$43:D$63)</f>
        <v>0</v>
      </c>
      <c r="E41" s="8">
        <f>SUMIF($B$43:$B$63,$B$46,E$43:E$63)</f>
        <v>152844</v>
      </c>
      <c r="F41" s="8">
        <f>SUMIF($B$43:$B$63,$B$46,F$43:F$63)</f>
        <v>152844</v>
      </c>
      <c r="G41" s="8">
        <f>SUMIF($B$43:$B$63,$B$46,G$43:G$63)</f>
        <v>0</v>
      </c>
    </row>
    <row r="42" spans="1:7" ht="15">
      <c r="A42" s="6"/>
      <c r="B42" s="7" t="s">
        <v>14</v>
      </c>
      <c r="C42" s="8">
        <f t="shared" si="2"/>
        <v>84786</v>
      </c>
      <c r="D42" s="8">
        <f>SUMIF(B43:B63,B44,D43:D63)</f>
        <v>25434</v>
      </c>
      <c r="E42" s="8">
        <f>SUMIF($B$43:$B$63,$B$44,E$43:E$63)</f>
        <v>59352</v>
      </c>
      <c r="F42" s="8">
        <f>SUMIF($B$43:$B$63,$B$44,F$43:F$63)</f>
        <v>6070</v>
      </c>
      <c r="G42" s="8">
        <f>SUMIF($B$43:$B$63,$B$44,G$43:G$63)</f>
        <v>53282</v>
      </c>
    </row>
    <row r="43" spans="1:7" ht="15">
      <c r="A43" s="10" t="s">
        <v>47</v>
      </c>
      <c r="B43" s="11" t="s">
        <v>48</v>
      </c>
      <c r="C43" s="12">
        <f t="shared" si="2"/>
        <v>14883</v>
      </c>
      <c r="D43" s="12">
        <f>SUM(D44:D44)</f>
        <v>355</v>
      </c>
      <c r="E43" s="12">
        <f>SUM(E44:E44)</f>
        <v>14528</v>
      </c>
      <c r="F43" s="12">
        <f>SUM(F44:F44)</f>
        <v>0</v>
      </c>
      <c r="G43" s="12">
        <f>SUM(G44:G44)</f>
        <v>14528</v>
      </c>
    </row>
    <row r="44" spans="1:7" ht="15">
      <c r="A44" s="6"/>
      <c r="B44" s="11" t="s">
        <v>19</v>
      </c>
      <c r="C44" s="12">
        <f t="shared" si="2"/>
        <v>14883</v>
      </c>
      <c r="D44" s="12">
        <v>355</v>
      </c>
      <c r="E44" s="13">
        <f>SUM(F44:G44)</f>
        <v>14528</v>
      </c>
      <c r="F44" s="13"/>
      <c r="G44" s="13">
        <v>14528</v>
      </c>
    </row>
    <row r="45" spans="1:7" ht="15">
      <c r="A45" s="10" t="s">
        <v>49</v>
      </c>
      <c r="B45" s="11" t="s">
        <v>50</v>
      </c>
      <c r="C45" s="12">
        <f t="shared" si="2"/>
        <v>25236</v>
      </c>
      <c r="D45" s="12">
        <f>SUM(D46:D47)</f>
        <v>10146</v>
      </c>
      <c r="E45" s="13">
        <f>SUM(F45:G45)</f>
        <v>15090</v>
      </c>
      <c r="F45" s="12">
        <f>SUM(F46:F47)</f>
        <v>6132</v>
      </c>
      <c r="G45" s="12">
        <f>SUM(G46:G47)</f>
        <v>8958</v>
      </c>
    </row>
    <row r="46" spans="1:7" ht="15">
      <c r="A46" s="10"/>
      <c r="B46" s="11" t="s">
        <v>30</v>
      </c>
      <c r="C46" s="12">
        <f t="shared" si="2"/>
        <v>6132</v>
      </c>
      <c r="D46" s="12"/>
      <c r="E46" s="13">
        <f>SUM(F46:G46)</f>
        <v>6132</v>
      </c>
      <c r="F46" s="12">
        <v>6132</v>
      </c>
      <c r="G46" s="12"/>
    </row>
    <row r="47" spans="1:7" ht="15">
      <c r="A47" s="6"/>
      <c r="B47" s="11" t="s">
        <v>19</v>
      </c>
      <c r="C47" s="12">
        <f t="shared" si="2"/>
        <v>19104</v>
      </c>
      <c r="D47" s="12">
        <f>8494+1652</f>
        <v>10146</v>
      </c>
      <c r="E47" s="13">
        <f>SUM(F47:G47)</f>
        <v>8958</v>
      </c>
      <c r="F47" s="13"/>
      <c r="G47" s="13">
        <f>8958</f>
        <v>8958</v>
      </c>
    </row>
    <row r="48" spans="1:7" ht="15">
      <c r="A48" s="10" t="s">
        <v>51</v>
      </c>
      <c r="B48" s="11" t="s">
        <v>52</v>
      </c>
      <c r="C48" s="12">
        <f>SUM(D48:E48)</f>
        <v>30000</v>
      </c>
      <c r="D48" s="12">
        <f>SUM(D49)</f>
        <v>0</v>
      </c>
      <c r="E48" s="12">
        <f>SUM(E49)</f>
        <v>30000</v>
      </c>
      <c r="F48" s="12">
        <f>SUM(F49)</f>
        <v>30000</v>
      </c>
      <c r="G48" s="12">
        <f>SUM(G49)</f>
        <v>0</v>
      </c>
    </row>
    <row r="49" spans="1:7" ht="15">
      <c r="A49" s="6"/>
      <c r="B49" s="11" t="s">
        <v>30</v>
      </c>
      <c r="C49" s="12">
        <f>SUM(D49:E49)</f>
        <v>30000</v>
      </c>
      <c r="D49" s="12"/>
      <c r="E49" s="13">
        <f>SUM(F49:G49)</f>
        <v>30000</v>
      </c>
      <c r="F49" s="13">
        <v>30000</v>
      </c>
      <c r="G49" s="13"/>
    </row>
    <row r="50" spans="1:7" ht="15">
      <c r="A50" s="10" t="s">
        <v>53</v>
      </c>
      <c r="B50" s="11" t="s">
        <v>54</v>
      </c>
      <c r="C50" s="12">
        <f t="shared" si="2"/>
        <v>4826</v>
      </c>
      <c r="D50" s="12">
        <f>SUM(D51:D51)</f>
        <v>-596</v>
      </c>
      <c r="E50" s="12">
        <f>SUM(E51:E51)</f>
        <v>5422</v>
      </c>
      <c r="F50" s="12">
        <f>SUM(F51:F51)</f>
        <v>0</v>
      </c>
      <c r="G50" s="12">
        <f>SUM(G51:G51)</f>
        <v>5422</v>
      </c>
    </row>
    <row r="51" spans="1:7" ht="15">
      <c r="A51" s="6"/>
      <c r="B51" s="11" t="s">
        <v>19</v>
      </c>
      <c r="C51" s="12">
        <f t="shared" si="2"/>
        <v>4826</v>
      </c>
      <c r="D51" s="12">
        <f>767-1501+138</f>
        <v>-596</v>
      </c>
      <c r="E51" s="13">
        <f>SUM(F51:G51)</f>
        <v>5422</v>
      </c>
      <c r="F51" s="13"/>
      <c r="G51" s="13">
        <f>6422-1000</f>
        <v>5422</v>
      </c>
    </row>
    <row r="52" spans="1:7" ht="15">
      <c r="A52" s="10" t="s">
        <v>55</v>
      </c>
      <c r="B52" s="11" t="s">
        <v>56</v>
      </c>
      <c r="C52" s="12">
        <f t="shared" si="2"/>
        <v>10269</v>
      </c>
      <c r="D52" s="12">
        <f>SUM(D53:D53)</f>
        <v>10054</v>
      </c>
      <c r="E52" s="12">
        <f>SUM(E53:E53)</f>
        <v>215</v>
      </c>
      <c r="F52" s="12">
        <f>SUM(F53:F53)</f>
        <v>0</v>
      </c>
      <c r="G52" s="12">
        <f>SUM(G53:G53)</f>
        <v>215</v>
      </c>
    </row>
    <row r="53" spans="1:7" ht="15">
      <c r="A53" s="6"/>
      <c r="B53" s="11" t="s">
        <v>19</v>
      </c>
      <c r="C53" s="12">
        <f t="shared" si="2"/>
        <v>10269</v>
      </c>
      <c r="D53" s="12">
        <f>283+9771</f>
        <v>10054</v>
      </c>
      <c r="E53" s="13">
        <f>SUM(F53:G53)</f>
        <v>215</v>
      </c>
      <c r="F53" s="13"/>
      <c r="G53" s="13">
        <v>215</v>
      </c>
    </row>
    <row r="54" spans="1:7" ht="15">
      <c r="A54" s="10" t="s">
        <v>57</v>
      </c>
      <c r="B54" s="11" t="s">
        <v>58</v>
      </c>
      <c r="C54" s="12">
        <f t="shared" si="2"/>
        <v>27116</v>
      </c>
      <c r="D54" s="12">
        <f>SUM(D55:D55)</f>
        <v>2957</v>
      </c>
      <c r="E54" s="12">
        <f aca="true" t="shared" si="3" ref="E54:G56">SUM(E55:E55)</f>
        <v>24159</v>
      </c>
      <c r="F54" s="12">
        <f t="shared" si="3"/>
        <v>0</v>
      </c>
      <c r="G54" s="12">
        <f t="shared" si="3"/>
        <v>24159</v>
      </c>
    </row>
    <row r="55" spans="1:7" ht="15">
      <c r="A55" s="6"/>
      <c r="B55" s="11" t="s">
        <v>19</v>
      </c>
      <c r="C55" s="12">
        <f t="shared" si="2"/>
        <v>27116</v>
      </c>
      <c r="D55" s="12">
        <f>1361+1437+159</f>
        <v>2957</v>
      </c>
      <c r="E55" s="13">
        <f>SUM(F55:G55)</f>
        <v>24159</v>
      </c>
      <c r="F55" s="13"/>
      <c r="G55" s="13">
        <v>24159</v>
      </c>
    </row>
    <row r="56" spans="1:7" ht="15">
      <c r="A56" s="10" t="s">
        <v>59</v>
      </c>
      <c r="B56" s="11" t="s">
        <v>60</v>
      </c>
      <c r="C56" s="12">
        <f>SUM(D56:E56)</f>
        <v>6070</v>
      </c>
      <c r="D56" s="12">
        <f>SUM(D57:D57)</f>
        <v>0</v>
      </c>
      <c r="E56" s="12">
        <f t="shared" si="3"/>
        <v>6070</v>
      </c>
      <c r="F56" s="12">
        <f t="shared" si="3"/>
        <v>6070</v>
      </c>
      <c r="G56" s="12">
        <f t="shared" si="3"/>
        <v>0</v>
      </c>
    </row>
    <row r="57" spans="1:7" ht="15">
      <c r="A57" s="6"/>
      <c r="B57" s="11" t="s">
        <v>19</v>
      </c>
      <c r="C57" s="12">
        <f>SUM(D57:E57)</f>
        <v>6070</v>
      </c>
      <c r="D57" s="12"/>
      <c r="E57" s="13">
        <f>SUM(F57:G57)</f>
        <v>6070</v>
      </c>
      <c r="F57" s="13">
        <f>2964+3106</f>
        <v>6070</v>
      </c>
      <c r="G57" s="13"/>
    </row>
    <row r="58" spans="1:7" ht="15">
      <c r="A58" s="10" t="s">
        <v>61</v>
      </c>
      <c r="B58" s="11" t="s">
        <v>62</v>
      </c>
      <c r="C58" s="12">
        <f t="shared" si="2"/>
        <v>75000</v>
      </c>
      <c r="D58" s="12">
        <f>SUM(D59)</f>
        <v>0</v>
      </c>
      <c r="E58" s="12">
        <f>SUM(E59)</f>
        <v>75000</v>
      </c>
      <c r="F58" s="12">
        <f>SUM(F59)</f>
        <v>75000</v>
      </c>
      <c r="G58" s="12">
        <f>SUM(G59)</f>
        <v>0</v>
      </c>
    </row>
    <row r="59" spans="1:7" ht="15">
      <c r="A59" s="6"/>
      <c r="B59" s="11" t="s">
        <v>30</v>
      </c>
      <c r="C59" s="12">
        <f t="shared" si="2"/>
        <v>75000</v>
      </c>
      <c r="D59" s="12"/>
      <c r="E59" s="13">
        <f>SUM(F59:G59)</f>
        <v>75000</v>
      </c>
      <c r="F59" s="13">
        <v>75000</v>
      </c>
      <c r="G59" s="13"/>
    </row>
    <row r="60" spans="1:7" ht="15">
      <c r="A60" s="10" t="s">
        <v>63</v>
      </c>
      <c r="B60" s="11" t="s">
        <v>64</v>
      </c>
      <c r="C60" s="12">
        <f>SUM(D60:E60)</f>
        <v>41712</v>
      </c>
      <c r="D60" s="12">
        <f>SUM(D61)</f>
        <v>0</v>
      </c>
      <c r="E60" s="13">
        <f>SUM(F60:G60)</f>
        <v>41712</v>
      </c>
      <c r="F60" s="12">
        <f>SUM(F61)</f>
        <v>41712</v>
      </c>
      <c r="G60" s="12">
        <f>SUM(G61)</f>
        <v>0</v>
      </c>
    </row>
    <row r="61" spans="1:7" ht="15">
      <c r="A61" s="6"/>
      <c r="B61" s="11" t="s">
        <v>30</v>
      </c>
      <c r="C61" s="12">
        <f>SUM(D61:E61)</f>
        <v>41712</v>
      </c>
      <c r="D61" s="12"/>
      <c r="E61" s="13">
        <f>SUM(F61:G61)</f>
        <v>41712</v>
      </c>
      <c r="F61" s="13">
        <v>41712</v>
      </c>
      <c r="G61" s="13"/>
    </row>
    <row r="62" spans="1:7" ht="15">
      <c r="A62" s="10" t="s">
        <v>65</v>
      </c>
      <c r="B62" s="11" t="s">
        <v>66</v>
      </c>
      <c r="C62" s="12">
        <f t="shared" si="2"/>
        <v>2518</v>
      </c>
      <c r="D62" s="12">
        <f>SUM(D63:D63)</f>
        <v>2518</v>
      </c>
      <c r="E62" s="13">
        <f>SUM(F62:G62)</f>
        <v>0</v>
      </c>
      <c r="F62" s="12">
        <f>SUM(F63:F63)</f>
        <v>0</v>
      </c>
      <c r="G62" s="12">
        <f>SUM(G63:G63)</f>
        <v>0</v>
      </c>
    </row>
    <row r="63" spans="1:7" ht="15">
      <c r="A63" s="6"/>
      <c r="B63" s="11" t="s">
        <v>19</v>
      </c>
      <c r="C63" s="12">
        <f t="shared" si="2"/>
        <v>2518</v>
      </c>
      <c r="D63" s="12">
        <v>2518</v>
      </c>
      <c r="E63" s="13">
        <f>SUM(F63:G63)</f>
        <v>0</v>
      </c>
      <c r="F63" s="13"/>
      <c r="G63" s="13"/>
    </row>
    <row r="64" spans="1:7" ht="15">
      <c r="A64" s="9" t="s">
        <v>67</v>
      </c>
      <c r="B64" s="7" t="s">
        <v>68</v>
      </c>
      <c r="C64" s="8">
        <f>SUM(D64:E64)</f>
        <v>704483</v>
      </c>
      <c r="D64" s="8">
        <f>SUM(D65:D66)</f>
        <v>-303248</v>
      </c>
      <c r="E64" s="8">
        <f>SUM(E65:E66)</f>
        <v>1007731</v>
      </c>
      <c r="F64" s="8">
        <f>SUM(F65:F66)</f>
        <v>522481</v>
      </c>
      <c r="G64" s="8">
        <f>SUM(G65:G66)</f>
        <v>485250</v>
      </c>
    </row>
    <row r="65" spans="1:7" ht="15">
      <c r="A65" s="9"/>
      <c r="B65" s="7" t="s">
        <v>13</v>
      </c>
      <c r="C65" s="8">
        <f aca="true" t="shared" si="4" ref="C65:C92">SUM(D65:E65)</f>
        <v>191571</v>
      </c>
      <c r="D65" s="8">
        <f>SUMIF($B$67:$B$92,$B$46,D$67:D$92)</f>
        <v>191571</v>
      </c>
      <c r="E65" s="8">
        <f>SUMIF($B$67:$B$92,#REF!,E$67:E$92)</f>
        <v>0</v>
      </c>
      <c r="F65" s="8">
        <f>SUMIF($B$67:$B$92,#REF!,F$67:F$92)</f>
        <v>0</v>
      </c>
      <c r="G65" s="8">
        <f>SUMIF($B$67:$B$92,#REF!,G$67:G$92)</f>
        <v>0</v>
      </c>
    </row>
    <row r="66" spans="1:7" ht="15">
      <c r="A66" s="6"/>
      <c r="B66" s="7" t="s">
        <v>14</v>
      </c>
      <c r="C66" s="8">
        <f t="shared" si="4"/>
        <v>512912</v>
      </c>
      <c r="D66" s="8">
        <f>SUMIF($B$67:$B$92,$B$68,D$67:D$92)</f>
        <v>-494819</v>
      </c>
      <c r="E66" s="8">
        <f>SUMIF($B$67:$B$92,$B$68,E$67:E$92)</f>
        <v>1007731</v>
      </c>
      <c r="F66" s="8">
        <f>SUMIF($B$67:$B$92,$B$68,F$67:F$92)</f>
        <v>522481</v>
      </c>
      <c r="G66" s="8">
        <f>SUMIF($B$67:$B$92,$B$68,G$67:G$92)</f>
        <v>485250</v>
      </c>
    </row>
    <row r="67" spans="1:7" ht="15">
      <c r="A67" s="10" t="s">
        <v>69</v>
      </c>
      <c r="B67" s="11" t="s">
        <v>70</v>
      </c>
      <c r="C67" s="12">
        <f t="shared" si="4"/>
        <v>292773</v>
      </c>
      <c r="D67" s="12">
        <f>SUM(D68:D68)</f>
        <v>7697</v>
      </c>
      <c r="E67" s="12">
        <f>SUM(E68:E68)</f>
        <v>285076</v>
      </c>
      <c r="F67" s="12">
        <f>SUM(F68:F68)</f>
        <v>149435</v>
      </c>
      <c r="G67" s="12">
        <f>SUM(G68:G68)</f>
        <v>135641</v>
      </c>
    </row>
    <row r="68" spans="1:7" ht="15">
      <c r="A68" s="6"/>
      <c r="B68" s="11" t="s">
        <v>19</v>
      </c>
      <c r="C68" s="12">
        <f t="shared" si="4"/>
        <v>292773</v>
      </c>
      <c r="D68" s="12">
        <f>131+6503+1063</f>
        <v>7697</v>
      </c>
      <c r="E68" s="13">
        <f aca="true" t="shared" si="5" ref="E68:E110">SUM(F68:G68)</f>
        <v>285076</v>
      </c>
      <c r="F68" s="13">
        <f>126+149435-126</f>
        <v>149435</v>
      </c>
      <c r="G68" s="13">
        <v>135641</v>
      </c>
    </row>
    <row r="69" spans="1:7" ht="15">
      <c r="A69" s="10" t="s">
        <v>71</v>
      </c>
      <c r="B69" s="11" t="s">
        <v>72</v>
      </c>
      <c r="C69" s="12">
        <f t="shared" si="4"/>
        <v>8235144</v>
      </c>
      <c r="D69" s="12">
        <f>SUM(D70:D70)</f>
        <v>8040540</v>
      </c>
      <c r="E69" s="12">
        <f>SUM(E70:E70)</f>
        <v>194604</v>
      </c>
      <c r="F69" s="12">
        <f>SUM(F70:F70)</f>
        <v>120054</v>
      </c>
      <c r="G69" s="12">
        <f>SUM(G70:G70)</f>
        <v>74550</v>
      </c>
    </row>
    <row r="70" spans="1:7" ht="15">
      <c r="A70" s="6"/>
      <c r="B70" s="11" t="s">
        <v>19</v>
      </c>
      <c r="C70" s="12">
        <f t="shared" si="4"/>
        <v>8235144</v>
      </c>
      <c r="D70" s="12">
        <f>9220+385+24784+73524+7932627</f>
        <v>8040540</v>
      </c>
      <c r="E70" s="13">
        <f t="shared" si="5"/>
        <v>194604</v>
      </c>
      <c r="F70" s="13">
        <f>150000+12164-12164-569+60676-90053</f>
        <v>120054</v>
      </c>
      <c r="G70" s="13">
        <v>74550</v>
      </c>
    </row>
    <row r="71" spans="1:7" ht="15">
      <c r="A71" s="10" t="s">
        <v>73</v>
      </c>
      <c r="B71" s="11" t="s">
        <v>74</v>
      </c>
      <c r="C71" s="12">
        <f t="shared" si="4"/>
        <v>3754980</v>
      </c>
      <c r="D71" s="12">
        <f>SUM(D72)</f>
        <v>3719841</v>
      </c>
      <c r="E71" s="12">
        <f>SUM(E72)</f>
        <v>35139</v>
      </c>
      <c r="F71" s="12">
        <f>SUM(F72)</f>
        <v>30310</v>
      </c>
      <c r="G71" s="12">
        <f>SUM(G72)</f>
        <v>4829</v>
      </c>
    </row>
    <row r="72" spans="1:7" ht="15">
      <c r="A72" s="6"/>
      <c r="B72" s="11" t="s">
        <v>19</v>
      </c>
      <c r="C72" s="12">
        <f t="shared" si="4"/>
        <v>3754980</v>
      </c>
      <c r="D72" s="12">
        <f>3800+4652+50150+3661239</f>
        <v>3719841</v>
      </c>
      <c r="E72" s="13">
        <f t="shared" si="5"/>
        <v>35139</v>
      </c>
      <c r="F72" s="13">
        <f>531+29779</f>
        <v>30310</v>
      </c>
      <c r="G72" s="13">
        <v>4829</v>
      </c>
    </row>
    <row r="73" spans="1:7" ht="15">
      <c r="A73" s="10" t="s">
        <v>75</v>
      </c>
      <c r="B73" s="11" t="s">
        <v>76</v>
      </c>
      <c r="C73" s="12">
        <f t="shared" si="4"/>
        <v>-12107813</v>
      </c>
      <c r="D73" s="12">
        <f>SUM(D74:D74)</f>
        <v>-12451435</v>
      </c>
      <c r="E73" s="12">
        <f>SUM(E74:E74)</f>
        <v>343622</v>
      </c>
      <c r="F73" s="12">
        <f>SUM(F74:F74)</f>
        <v>195403</v>
      </c>
      <c r="G73" s="12">
        <f>SUM(G74:G74)</f>
        <v>148219</v>
      </c>
    </row>
    <row r="74" spans="1:7" ht="15">
      <c r="A74" s="6"/>
      <c r="B74" s="11" t="s">
        <v>19</v>
      </c>
      <c r="C74" s="12">
        <f t="shared" si="4"/>
        <v>-12107813</v>
      </c>
      <c r="D74" s="12">
        <f>60981+40976-12553392</f>
        <v>-12451435</v>
      </c>
      <c r="E74" s="13">
        <f t="shared" si="5"/>
        <v>343622</v>
      </c>
      <c r="F74" s="13">
        <f>81045+12164+11141+90053+1000</f>
        <v>195403</v>
      </c>
      <c r="G74" s="13">
        <v>148219</v>
      </c>
    </row>
    <row r="75" spans="1:7" ht="15">
      <c r="A75" s="10" t="s">
        <v>77</v>
      </c>
      <c r="B75" s="11" t="s">
        <v>78</v>
      </c>
      <c r="C75" s="12">
        <f t="shared" si="4"/>
        <v>-511051</v>
      </c>
      <c r="D75" s="12">
        <f>SUM(D76:D76)</f>
        <v>-520465</v>
      </c>
      <c r="E75" s="12">
        <f>SUM(E76:E76)</f>
        <v>9414</v>
      </c>
      <c r="F75" s="12">
        <f>SUM(F76:F76)</f>
        <v>9263</v>
      </c>
      <c r="G75" s="12">
        <f>SUM(G76:G76)</f>
        <v>151</v>
      </c>
    </row>
    <row r="76" spans="1:7" ht="15">
      <c r="A76" s="6"/>
      <c r="B76" s="11" t="s">
        <v>19</v>
      </c>
      <c r="C76" s="12">
        <f t="shared" si="4"/>
        <v>-511051</v>
      </c>
      <c r="D76" s="12">
        <f>1326+6688-528479</f>
        <v>-520465</v>
      </c>
      <c r="E76" s="13">
        <f t="shared" si="5"/>
        <v>9414</v>
      </c>
      <c r="F76" s="13">
        <f>8202+1061</f>
        <v>9263</v>
      </c>
      <c r="G76" s="13">
        <v>151</v>
      </c>
    </row>
    <row r="77" spans="1:7" ht="15">
      <c r="A77" s="10" t="s">
        <v>79</v>
      </c>
      <c r="B77" s="11" t="s">
        <v>80</v>
      </c>
      <c r="C77" s="12">
        <f t="shared" si="4"/>
        <v>418880</v>
      </c>
      <c r="D77" s="12">
        <f>SUM(D78:D78)</f>
        <v>301386</v>
      </c>
      <c r="E77" s="12">
        <f>SUM(E78:E78)</f>
        <v>117494</v>
      </c>
      <c r="F77" s="12">
        <f>SUM(F78:F78)</f>
        <v>0</v>
      </c>
      <c r="G77" s="12">
        <f>SUM(G78:G78)</f>
        <v>117494</v>
      </c>
    </row>
    <row r="78" spans="1:7" ht="15">
      <c r="A78" s="6"/>
      <c r="B78" s="11" t="s">
        <v>19</v>
      </c>
      <c r="C78" s="12">
        <f t="shared" si="4"/>
        <v>418880</v>
      </c>
      <c r="D78" s="12">
        <v>301386</v>
      </c>
      <c r="E78" s="13">
        <f t="shared" si="5"/>
        <v>117494</v>
      </c>
      <c r="F78" s="13"/>
      <c r="G78" s="13">
        <f>50936+44437+21651+470</f>
        <v>117494</v>
      </c>
    </row>
    <row r="79" spans="1:7" ht="15">
      <c r="A79" s="10" t="s">
        <v>81</v>
      </c>
      <c r="B79" s="11" t="s">
        <v>82</v>
      </c>
      <c r="C79" s="12">
        <f t="shared" si="4"/>
        <v>371339</v>
      </c>
      <c r="D79" s="12">
        <f>SUM(D80:D81)</f>
        <v>371339</v>
      </c>
      <c r="E79" s="12">
        <f>SUM(E80:E81)</f>
        <v>0</v>
      </c>
      <c r="F79" s="12">
        <f>SUM(F80:F81)</f>
        <v>0</v>
      </c>
      <c r="G79" s="12">
        <f>SUM(G80:G81)</f>
        <v>0</v>
      </c>
    </row>
    <row r="80" spans="1:7" ht="15">
      <c r="A80" s="6"/>
      <c r="B80" s="11" t="s">
        <v>30</v>
      </c>
      <c r="C80" s="12">
        <f t="shared" si="4"/>
        <v>170278</v>
      </c>
      <c r="D80" s="12">
        <f>27342+142936</f>
        <v>170278</v>
      </c>
      <c r="E80" s="13">
        <f t="shared" si="5"/>
        <v>0</v>
      </c>
      <c r="F80" s="13"/>
      <c r="G80" s="13"/>
    </row>
    <row r="81" spans="1:7" ht="15">
      <c r="A81" s="6"/>
      <c r="B81" s="11" t="s">
        <v>19</v>
      </c>
      <c r="C81" s="12">
        <f t="shared" si="4"/>
        <v>201061</v>
      </c>
      <c r="D81" s="12">
        <f>26529+174532</f>
        <v>201061</v>
      </c>
      <c r="E81" s="13">
        <f t="shared" si="5"/>
        <v>0</v>
      </c>
      <c r="F81" s="13"/>
      <c r="G81" s="13"/>
    </row>
    <row r="82" spans="1:7" ht="15">
      <c r="A82" s="10" t="s">
        <v>83</v>
      </c>
      <c r="B82" s="11" t="s">
        <v>84</v>
      </c>
      <c r="C82" s="12">
        <f t="shared" si="4"/>
        <v>108559</v>
      </c>
      <c r="D82" s="12">
        <f>SUM(D83:D84)</f>
        <v>108559</v>
      </c>
      <c r="E82" s="12">
        <f>SUM(E83:E84)</f>
        <v>0</v>
      </c>
      <c r="F82" s="12">
        <f>SUM(F83:F84)</f>
        <v>0</v>
      </c>
      <c r="G82" s="12">
        <f>SUM(G83:G84)</f>
        <v>0</v>
      </c>
    </row>
    <row r="83" spans="1:7" ht="15">
      <c r="A83" s="6"/>
      <c r="B83" s="11" t="s">
        <v>30</v>
      </c>
      <c r="C83" s="12">
        <f t="shared" si="4"/>
        <v>21293</v>
      </c>
      <c r="D83" s="12">
        <v>21293</v>
      </c>
      <c r="E83" s="13">
        <f t="shared" si="5"/>
        <v>0</v>
      </c>
      <c r="F83" s="13"/>
      <c r="G83" s="13"/>
    </row>
    <row r="84" spans="1:7" ht="15">
      <c r="A84" s="6"/>
      <c r="B84" s="11" t="s">
        <v>19</v>
      </c>
      <c r="C84" s="12">
        <f t="shared" si="4"/>
        <v>87266</v>
      </c>
      <c r="D84" s="12">
        <v>87266</v>
      </c>
      <c r="E84" s="13">
        <f t="shared" si="5"/>
        <v>0</v>
      </c>
      <c r="F84" s="13"/>
      <c r="G84" s="13"/>
    </row>
    <row r="85" spans="1:7" ht="15">
      <c r="A85" s="10" t="s">
        <v>85</v>
      </c>
      <c r="B85" s="11" t="s">
        <v>86</v>
      </c>
      <c r="C85" s="12">
        <f t="shared" si="4"/>
        <v>61367</v>
      </c>
      <c r="D85" s="12">
        <f>SUM(D86)</f>
        <v>44598</v>
      </c>
      <c r="E85" s="12">
        <f>SUM(E86)</f>
        <v>16769</v>
      </c>
      <c r="F85" s="12">
        <f>SUM(F86)</f>
        <v>0</v>
      </c>
      <c r="G85" s="12">
        <f>SUM(G86)</f>
        <v>16769</v>
      </c>
    </row>
    <row r="86" spans="1:7" ht="15">
      <c r="A86" s="6"/>
      <c r="B86" s="11" t="s">
        <v>19</v>
      </c>
      <c r="C86" s="12">
        <f t="shared" si="4"/>
        <v>61367</v>
      </c>
      <c r="D86" s="12">
        <f>1612+31238+11748</f>
        <v>44598</v>
      </c>
      <c r="E86" s="13">
        <f t="shared" si="5"/>
        <v>16769</v>
      </c>
      <c r="F86" s="13"/>
      <c r="G86" s="13">
        <f>14066+2703</f>
        <v>16769</v>
      </c>
    </row>
    <row r="87" spans="1:7" ht="15">
      <c r="A87" s="10" t="s">
        <v>87</v>
      </c>
      <c r="B87" s="11" t="s">
        <v>88</v>
      </c>
      <c r="C87" s="12">
        <f t="shared" si="4"/>
        <v>-34322</v>
      </c>
      <c r="D87" s="12">
        <f>SUM(D88:D88)</f>
        <v>-34422</v>
      </c>
      <c r="E87" s="12">
        <f>SUM(E88:E88)</f>
        <v>100</v>
      </c>
      <c r="F87" s="12">
        <f>SUM(F88:F88)</f>
        <v>0</v>
      </c>
      <c r="G87" s="12">
        <f>SUM(G88:G88)</f>
        <v>100</v>
      </c>
    </row>
    <row r="88" spans="1:7" ht="15">
      <c r="A88" s="6"/>
      <c r="B88" s="11" t="s">
        <v>19</v>
      </c>
      <c r="C88" s="12">
        <f t="shared" si="4"/>
        <v>-34322</v>
      </c>
      <c r="D88" s="12">
        <v>-34422</v>
      </c>
      <c r="E88" s="13">
        <f t="shared" si="5"/>
        <v>100</v>
      </c>
      <c r="F88" s="13"/>
      <c r="G88" s="13">
        <v>100</v>
      </c>
    </row>
    <row r="89" spans="1:7" ht="15">
      <c r="A89" s="10" t="s">
        <v>89</v>
      </c>
      <c r="B89" s="11" t="s">
        <v>90</v>
      </c>
      <c r="C89" s="12">
        <f t="shared" si="4"/>
        <v>72736</v>
      </c>
      <c r="D89" s="12">
        <f>SUM(D90)</f>
        <v>85452</v>
      </c>
      <c r="E89" s="12">
        <f>SUM(E90)</f>
        <v>-12716</v>
      </c>
      <c r="F89" s="12">
        <f>SUM(F90)</f>
        <v>0</v>
      </c>
      <c r="G89" s="12">
        <f>SUM(G90)</f>
        <v>-12716</v>
      </c>
    </row>
    <row r="90" spans="1:7" ht="15">
      <c r="A90" s="6"/>
      <c r="B90" s="11" t="s">
        <v>19</v>
      </c>
      <c r="C90" s="12">
        <f t="shared" si="4"/>
        <v>72736</v>
      </c>
      <c r="D90" s="12">
        <f>121452-36000</f>
        <v>85452</v>
      </c>
      <c r="E90" s="13">
        <f t="shared" si="5"/>
        <v>-12716</v>
      </c>
      <c r="F90" s="13"/>
      <c r="G90" s="13">
        <f>223+113-13052</f>
        <v>-12716</v>
      </c>
    </row>
    <row r="91" spans="1:7" ht="15">
      <c r="A91" s="10" t="s">
        <v>91</v>
      </c>
      <c r="B91" s="11" t="s">
        <v>92</v>
      </c>
      <c r="C91" s="12">
        <f t="shared" si="4"/>
        <v>41891</v>
      </c>
      <c r="D91" s="12">
        <f>SUM(D92:D92)</f>
        <v>23662</v>
      </c>
      <c r="E91" s="12">
        <f>SUM(E92:E92)</f>
        <v>18229</v>
      </c>
      <c r="F91" s="12">
        <f>SUM(F92:F92)</f>
        <v>18016</v>
      </c>
      <c r="G91" s="12">
        <f>SUM(G92:G92)</f>
        <v>213</v>
      </c>
    </row>
    <row r="92" spans="1:7" ht="15">
      <c r="A92" s="6"/>
      <c r="B92" s="11" t="s">
        <v>19</v>
      </c>
      <c r="C92" s="12">
        <f t="shared" si="4"/>
        <v>41891</v>
      </c>
      <c r="D92" s="12">
        <f>18352+101374-96064</f>
        <v>23662</v>
      </c>
      <c r="E92" s="13">
        <f t="shared" si="5"/>
        <v>18229</v>
      </c>
      <c r="F92" s="13">
        <v>18016</v>
      </c>
      <c r="G92" s="13">
        <v>213</v>
      </c>
    </row>
    <row r="93" spans="1:7" ht="15">
      <c r="A93" s="14">
        <v>10</v>
      </c>
      <c r="B93" s="7" t="s">
        <v>93</v>
      </c>
      <c r="C93" s="8">
        <f>SUM(D93:E93)</f>
        <v>481717</v>
      </c>
      <c r="D93" s="8">
        <f>SUM(D94:D95)</f>
        <v>396902</v>
      </c>
      <c r="E93" s="8">
        <f>SUM(E94:E95)</f>
        <v>84815</v>
      </c>
      <c r="F93" s="8">
        <f>SUM(F94:F95)</f>
        <v>41974</v>
      </c>
      <c r="G93" s="8">
        <f>SUM(G94:G95)</f>
        <v>42841</v>
      </c>
    </row>
    <row r="94" spans="1:7" ht="15">
      <c r="A94" s="14"/>
      <c r="B94" s="7" t="s">
        <v>13</v>
      </c>
      <c r="C94" s="8">
        <f aca="true" t="shared" si="6" ref="C94:C110">SUM(D94:E94)</f>
        <v>361157</v>
      </c>
      <c r="D94" s="8">
        <f>SUMIF($B96:$B122,$B$97,D$96:D$122)</f>
        <v>303280</v>
      </c>
      <c r="E94" s="8">
        <f>SUMIF($B96:$B122,$B$97,E$96:E$122)</f>
        <v>57877</v>
      </c>
      <c r="F94" s="8">
        <f>SUMIF($B96:$B122,$B$97,F$96:F$122)</f>
        <v>57877</v>
      </c>
      <c r="G94" s="8">
        <f>SUMIF($B96:$B110,$B$97,G$96:G$110)</f>
        <v>0</v>
      </c>
    </row>
    <row r="95" spans="1:7" ht="15">
      <c r="A95" s="6"/>
      <c r="B95" s="7" t="s">
        <v>14</v>
      </c>
      <c r="C95" s="8">
        <f t="shared" si="6"/>
        <v>120560</v>
      </c>
      <c r="D95" s="8">
        <f>D98+D100+D102+D105+D107+D110+D113</f>
        <v>93622</v>
      </c>
      <c r="E95" s="8">
        <f>E98+E100+E102+E105+E107+E110+E113</f>
        <v>26938</v>
      </c>
      <c r="F95" s="8">
        <f>F98+F100+F102+F105+F107+F110+F113</f>
        <v>-15903</v>
      </c>
      <c r="G95" s="8">
        <f>G98+G100+G102+G105+G107+G110+G113</f>
        <v>42841</v>
      </c>
    </row>
    <row r="96" spans="1:7" ht="15">
      <c r="A96" s="6">
        <v>10121</v>
      </c>
      <c r="B96" s="11" t="s">
        <v>94</v>
      </c>
      <c r="C96" s="12">
        <f t="shared" si="6"/>
        <v>91475</v>
      </c>
      <c r="D96" s="12">
        <f>SUM(D97:D98)</f>
        <v>43512</v>
      </c>
      <c r="E96" s="12">
        <f>SUM(E97:E98)</f>
        <v>47963</v>
      </c>
      <c r="F96" s="12">
        <f>SUM(F97:F98)</f>
        <v>47963</v>
      </c>
      <c r="G96" s="12">
        <f>SUM(G97:G98)</f>
        <v>0</v>
      </c>
    </row>
    <row r="97" spans="1:7" ht="15">
      <c r="A97" s="6"/>
      <c r="B97" s="11" t="s">
        <v>30</v>
      </c>
      <c r="C97" s="12">
        <f t="shared" si="6"/>
        <v>23317</v>
      </c>
      <c r="D97" s="12">
        <f>10817-40463</f>
        <v>-29646</v>
      </c>
      <c r="E97" s="13">
        <f t="shared" si="5"/>
        <v>52963</v>
      </c>
      <c r="F97" s="13">
        <f>40463+3500+10000-1000</f>
        <v>52963</v>
      </c>
      <c r="G97" s="13"/>
    </row>
    <row r="98" spans="1:7" ht="15">
      <c r="A98" s="6"/>
      <c r="B98" s="11" t="s">
        <v>19</v>
      </c>
      <c r="C98" s="12">
        <f t="shared" si="6"/>
        <v>68158</v>
      </c>
      <c r="D98" s="12">
        <v>73158</v>
      </c>
      <c r="E98" s="13">
        <f t="shared" si="5"/>
        <v>-5000</v>
      </c>
      <c r="F98" s="13">
        <f>-14000+6000+3000</f>
        <v>-5000</v>
      </c>
      <c r="G98" s="13"/>
    </row>
    <row r="99" spans="1:7" ht="15">
      <c r="A99" s="6">
        <v>10200</v>
      </c>
      <c r="B99" s="11" t="s">
        <v>95</v>
      </c>
      <c r="C99" s="12">
        <f t="shared" si="6"/>
        <v>31260</v>
      </c>
      <c r="D99" s="12">
        <f>SUM(D100:D100)</f>
        <v>1093</v>
      </c>
      <c r="E99" s="12">
        <f>SUM(E100:E100)</f>
        <v>30167</v>
      </c>
      <c r="F99" s="12">
        <f>SUM(F100:F100)</f>
        <v>0</v>
      </c>
      <c r="G99" s="12">
        <f>SUM(G100:G100)</f>
        <v>30167</v>
      </c>
    </row>
    <row r="100" spans="1:7" ht="15">
      <c r="A100" s="6"/>
      <c r="B100" s="11" t="s">
        <v>19</v>
      </c>
      <c r="C100" s="12">
        <f t="shared" si="6"/>
        <v>31260</v>
      </c>
      <c r="D100" s="12">
        <v>1093</v>
      </c>
      <c r="E100" s="13">
        <f t="shared" si="5"/>
        <v>30167</v>
      </c>
      <c r="F100" s="13"/>
      <c r="G100" s="13">
        <f>21333+8581+253</f>
        <v>30167</v>
      </c>
    </row>
    <row r="101" spans="1:7" ht="15">
      <c r="A101" s="6">
        <v>10400</v>
      </c>
      <c r="B101" s="11" t="s">
        <v>96</v>
      </c>
      <c r="C101" s="12">
        <f t="shared" si="6"/>
        <v>9687</v>
      </c>
      <c r="D101" s="12">
        <f>SUM(D102:D102)</f>
        <v>4464</v>
      </c>
      <c r="E101" s="12">
        <f>SUM(E102:E102)</f>
        <v>5223</v>
      </c>
      <c r="F101" s="12">
        <f>SUM(F102:F102)</f>
        <v>0</v>
      </c>
      <c r="G101" s="12">
        <f>SUM(G102:G102)</f>
        <v>5223</v>
      </c>
    </row>
    <row r="102" spans="1:7" ht="15">
      <c r="A102" s="6"/>
      <c r="B102" s="11" t="s">
        <v>19</v>
      </c>
      <c r="C102" s="12">
        <f t="shared" si="6"/>
        <v>9687</v>
      </c>
      <c r="D102" s="12">
        <v>4464</v>
      </c>
      <c r="E102" s="13">
        <f t="shared" si="5"/>
        <v>5223</v>
      </c>
      <c r="F102" s="13"/>
      <c r="G102" s="13">
        <v>5223</v>
      </c>
    </row>
    <row r="103" spans="1:7" ht="15">
      <c r="A103" s="6">
        <v>10402</v>
      </c>
      <c r="B103" s="11" t="s">
        <v>97</v>
      </c>
      <c r="C103" s="12">
        <f t="shared" si="6"/>
        <v>24624</v>
      </c>
      <c r="D103" s="12">
        <f>SUM(D104:D105)</f>
        <v>32424</v>
      </c>
      <c r="E103" s="12">
        <f>SUM(E104:E105)</f>
        <v>-7800</v>
      </c>
      <c r="F103" s="12">
        <f>SUM(F104:F105)</f>
        <v>-7800</v>
      </c>
      <c r="G103" s="12">
        <f>SUM(G104:G105)</f>
        <v>0</v>
      </c>
    </row>
    <row r="104" spans="1:7" ht="15">
      <c r="A104" s="6"/>
      <c r="B104" s="11" t="s">
        <v>30</v>
      </c>
      <c r="C104" s="12">
        <f t="shared" si="6"/>
        <v>32424</v>
      </c>
      <c r="D104" s="12">
        <f>106238-73814</f>
        <v>32424</v>
      </c>
      <c r="E104" s="13">
        <f t="shared" si="5"/>
        <v>0</v>
      </c>
      <c r="F104" s="13"/>
      <c r="G104" s="13"/>
    </row>
    <row r="105" spans="1:7" ht="15">
      <c r="A105" s="6"/>
      <c r="B105" s="11" t="s">
        <v>19</v>
      </c>
      <c r="C105" s="12">
        <f t="shared" si="6"/>
        <v>-7800</v>
      </c>
      <c r="D105" s="12"/>
      <c r="E105" s="13">
        <f t="shared" si="5"/>
        <v>-7800</v>
      </c>
      <c r="F105" s="13">
        <v>-7800</v>
      </c>
      <c r="G105" s="13"/>
    </row>
    <row r="106" spans="1:7" ht="15">
      <c r="A106" s="6">
        <v>10700</v>
      </c>
      <c r="B106" s="11" t="s">
        <v>98</v>
      </c>
      <c r="C106" s="12">
        <f t="shared" si="6"/>
        <v>12417</v>
      </c>
      <c r="D106" s="12">
        <f>SUM(D107:D107)</f>
        <v>4966</v>
      </c>
      <c r="E106" s="12">
        <f>SUM(E107:E107)</f>
        <v>7451</v>
      </c>
      <c r="F106" s="12">
        <f>SUM(F107:F107)</f>
        <v>0</v>
      </c>
      <c r="G106" s="12">
        <f>SUM(G107:G107)</f>
        <v>7451</v>
      </c>
    </row>
    <row r="107" spans="1:7" ht="15">
      <c r="A107" s="6"/>
      <c r="B107" s="11" t="s">
        <v>19</v>
      </c>
      <c r="C107" s="12">
        <f t="shared" si="6"/>
        <v>12417</v>
      </c>
      <c r="D107" s="12">
        <v>4966</v>
      </c>
      <c r="E107" s="13">
        <f t="shared" si="5"/>
        <v>7451</v>
      </c>
      <c r="F107" s="13"/>
      <c r="G107" s="13">
        <v>7451</v>
      </c>
    </row>
    <row r="108" spans="1:7" ht="15">
      <c r="A108" s="6">
        <v>10701</v>
      </c>
      <c r="B108" s="11" t="s">
        <v>99</v>
      </c>
      <c r="C108" s="12">
        <f t="shared" si="6"/>
        <v>310443</v>
      </c>
      <c r="D108" s="12">
        <f>SUM(D109:D110)</f>
        <v>310443</v>
      </c>
      <c r="E108" s="12">
        <f>SUM(E109:E110)</f>
        <v>0</v>
      </c>
      <c r="F108" s="12">
        <f>SUM(F109:F110)</f>
        <v>0</v>
      </c>
      <c r="G108" s="12">
        <f>SUM(G109:G110)</f>
        <v>0</v>
      </c>
    </row>
    <row r="109" spans="1:7" ht="15">
      <c r="A109" s="6"/>
      <c r="B109" s="11" t="s">
        <v>30</v>
      </c>
      <c r="C109" s="12">
        <f t="shared" si="6"/>
        <v>300502</v>
      </c>
      <c r="D109" s="12">
        <f>11550+288952</f>
        <v>300502</v>
      </c>
      <c r="E109" s="13">
        <f t="shared" si="5"/>
        <v>0</v>
      </c>
      <c r="F109" s="13"/>
      <c r="G109" s="13"/>
    </row>
    <row r="110" spans="1:7" ht="15">
      <c r="A110" s="6"/>
      <c r="B110" s="11" t="s">
        <v>19</v>
      </c>
      <c r="C110" s="12">
        <f t="shared" si="6"/>
        <v>9941</v>
      </c>
      <c r="D110" s="12">
        <f>14212-4271</f>
        <v>9941</v>
      </c>
      <c r="E110" s="13">
        <f t="shared" si="5"/>
        <v>0</v>
      </c>
      <c r="F110" s="13"/>
      <c r="G110" s="13"/>
    </row>
    <row r="111" spans="1:7" ht="15">
      <c r="A111" s="6">
        <v>10702</v>
      </c>
      <c r="B111" s="11" t="s">
        <v>100</v>
      </c>
      <c r="C111" s="12">
        <f>SUM(D111:E111)</f>
        <v>1811</v>
      </c>
      <c r="D111" s="12">
        <f>SUM(D112:D113)</f>
        <v>0</v>
      </c>
      <c r="E111" s="12">
        <f>SUM(E112:E113)</f>
        <v>1811</v>
      </c>
      <c r="F111" s="12">
        <f>SUM(F112:F113)</f>
        <v>1811</v>
      </c>
      <c r="G111" s="12">
        <f>SUM(G112:G113)</f>
        <v>0</v>
      </c>
    </row>
    <row r="112" spans="1:7" ht="15">
      <c r="A112" s="6"/>
      <c r="B112" s="11" t="s">
        <v>30</v>
      </c>
      <c r="C112" s="12">
        <f>SUM(D112:E112)</f>
        <v>4914</v>
      </c>
      <c r="D112" s="12"/>
      <c r="E112" s="13">
        <f>SUM(F112:G112)</f>
        <v>4914</v>
      </c>
      <c r="F112" s="13">
        <v>4914</v>
      </c>
      <c r="G112" s="13"/>
    </row>
    <row r="113" spans="1:7" ht="15">
      <c r="A113" s="6"/>
      <c r="B113" s="11" t="s">
        <v>19</v>
      </c>
      <c r="C113" s="12">
        <f>SUM(D113:E113)</f>
        <v>-3103</v>
      </c>
      <c r="D113" s="12"/>
      <c r="E113" s="13">
        <f>SUM(F113:G113)</f>
        <v>-3103</v>
      </c>
      <c r="F113" s="13">
        <f>-2011-6092+5000</f>
        <v>-3103</v>
      </c>
      <c r="G113" s="13"/>
    </row>
  </sheetData>
  <sheetProtection/>
  <mergeCells count="8">
    <mergeCell ref="A1:G1"/>
    <mergeCell ref="A2:G2"/>
    <mergeCell ref="A4:A6"/>
    <mergeCell ref="B4:B6"/>
    <mergeCell ref="C4:C6"/>
    <mergeCell ref="D4:G4"/>
    <mergeCell ref="D5:D6"/>
    <mergeCell ref="E5:G5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 xml:space="preserve">&amp;R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Tiina</cp:lastModifiedBy>
  <dcterms:created xsi:type="dcterms:W3CDTF">2014-04-01T11:50:07Z</dcterms:created>
  <dcterms:modified xsi:type="dcterms:W3CDTF">2014-04-04T12:23:53Z</dcterms:modified>
  <cp:category/>
  <cp:version/>
  <cp:contentType/>
  <cp:contentStatus/>
</cp:coreProperties>
</file>